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<sst xmlns="http://schemas.openxmlformats.org/spreadsheetml/2006/main" count="105" uniqueCount="92">
  <si>
    <t>TABLEAU DE BORD FINANCIER</t>
  </si>
  <si>
    <t xml:space="preserve">A la date du </t>
  </si>
  <si>
    <t>Fréquence mensuelle</t>
  </si>
  <si>
    <t>1. EXECUTION DU BUDGET DE L'EXERCICE</t>
  </si>
  <si>
    <t>Opérations réelles</t>
  </si>
  <si>
    <t>Total</t>
  </si>
  <si>
    <t>Dépenses prévues</t>
  </si>
  <si>
    <t>Dépenses réalisées</t>
  </si>
  <si>
    <t>soit en %</t>
  </si>
  <si>
    <t>Dépenses engagées</t>
  </si>
  <si>
    <t>Crédits utilisés</t>
  </si>
  <si>
    <t>Recettes prévues</t>
  </si>
  <si>
    <t>Recettes réalisées</t>
  </si>
  <si>
    <t>5. RECETTES D'INVESTISSEMENT (hors emprunt)</t>
  </si>
  <si>
    <t xml:space="preserve">D'où un excédent de </t>
  </si>
  <si>
    <t>SUBVENTIONS  PREVUES</t>
  </si>
  <si>
    <t xml:space="preserve">un déficit de </t>
  </si>
  <si>
    <t>SUBVENTIONS REALISEES</t>
  </si>
  <si>
    <t>Taux de réalisation</t>
  </si>
  <si>
    <t>CES</t>
  </si>
  <si>
    <t>CEC</t>
  </si>
  <si>
    <t>CV</t>
  </si>
  <si>
    <t>Tx de réalisation</t>
  </si>
  <si>
    <t>% réalisé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</si>
  <si>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</si>
  <si>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</si>
  <si>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</si>
  <si>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</si>
  <si>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</si>
  <si>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</si>
  <si>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</si>
  <si>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</si>
  <si>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</si>
  <si>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</si>
  <si>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</si>
  <si>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</si>
  <si>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Diffuseur : direction des finances</t>
  </si>
  <si>
    <t>Prévues</t>
  </si>
  <si>
    <t>%</t>
  </si>
  <si>
    <t>4. EXECUTION DES DEPENSES REELLES D'INVESTISSEMENT</t>
  </si>
  <si>
    <t>Prévisions</t>
  </si>
  <si>
    <t>Réalisations</t>
  </si>
  <si>
    <t>Emprunts Ville prévus pour l'exercice en cours</t>
  </si>
  <si>
    <t>Solde du programme d'emprunt de l'exercice précédent</t>
  </si>
  <si>
    <t>Total des emprunts prévus budgétairement</t>
  </si>
  <si>
    <t>Avance de trésorerie autorisée</t>
  </si>
  <si>
    <t>Cumul des intérêts versés pour avance de trésorerie</t>
  </si>
  <si>
    <t>Prêteur</t>
  </si>
  <si>
    <t>Taux</t>
  </si>
  <si>
    <t>Type</t>
  </si>
  <si>
    <t>Index</t>
  </si>
  <si>
    <t>Durée</t>
  </si>
  <si>
    <t xml:space="preserve">Soit un réalisé de </t>
  </si>
  <si>
    <t>Effectif titulaire</t>
  </si>
  <si>
    <t>Effectif non titulaire</t>
  </si>
  <si>
    <t>Emplois jeunes</t>
  </si>
  <si>
    <t>Chapitre 012</t>
  </si>
  <si>
    <t>Prévu</t>
  </si>
  <si>
    <t>Réalisé</t>
  </si>
  <si>
    <t>Disponible</t>
  </si>
  <si>
    <t>Effectif total</t>
  </si>
  <si>
    <t>En K€</t>
  </si>
  <si>
    <t>Avance de trésorerie en cours (capital avancé non remboursé)</t>
  </si>
  <si>
    <t>Fonctionnement</t>
  </si>
  <si>
    <t>Investissement</t>
  </si>
  <si>
    <t>2. EXECUTION DES PROGRAMMES D'EMPRUNT</t>
  </si>
  <si>
    <t>20 - Immobilisations incorporelles</t>
  </si>
  <si>
    <t>21 - Immobilisations corporelles</t>
  </si>
  <si>
    <t>23 - Immobilisations en cours</t>
  </si>
  <si>
    <t>6. MASSE SALARIALE</t>
  </si>
  <si>
    <t>Prog. 04</t>
  </si>
  <si>
    <t>EMPRUNTS REALISES DEPUIS LE 1er JANVIER</t>
  </si>
  <si>
    <t>PREVISIONS</t>
  </si>
  <si>
    <t>EXERCICE 2005</t>
  </si>
  <si>
    <t>JANVIER</t>
  </si>
  <si>
    <t>Prog. 05</t>
  </si>
  <si>
    <t>%  moyen 02-04</t>
  </si>
  <si>
    <t>3. EXECUTION DES DEPENSES D'EQUIPEMENT (sur et hors opérations)</t>
  </si>
  <si>
    <t>Ligne de trésorerie</t>
  </si>
  <si>
    <t>Réalisées</t>
  </si>
  <si>
    <t>3. bis EXECUTION DES DEPENSES SUR OPERATIONS INDIVIDUALISEES</t>
  </si>
  <si>
    <t>Opération 1</t>
  </si>
  <si>
    <t>Opération 2</t>
  </si>
  <si>
    <t>Opération 3</t>
  </si>
  <si>
    <t>Opération 4</t>
  </si>
  <si>
    <t>Opération 5</t>
  </si>
  <si>
    <t>Opération 6</t>
  </si>
  <si>
    <t>Opération 7</t>
  </si>
  <si>
    <t>VILLE DE …</t>
  </si>
  <si>
    <t>(HORS REMBOURSEMENT DE LA DETTE EN CAPITAL</t>
  </si>
  <si>
    <t>ET RESULTAT D'INVESTISSSEMENT REPORTE)</t>
  </si>
  <si>
    <t>FCTVA &amp; TLE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</si>
</sst>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&quot;"/>
    <numFmt numFmtId="173" formatCode="#,##0.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Continuous"/>
    </xf>
    <xf numFmtId="3" fontId="1" fillId="0" borderId="8" xfId="0" applyNumberFormat="1" applyFont="1" applyFill="1" applyBorder="1" applyAlignment="1">
      <alignment/>
    </xf>
    <xf numFmtId="3" fontId="1" fillId="0" borderId="7" xfId="15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Continuous"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1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0" fontId="1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/>
    </xf>
    <xf numFmtId="10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3" fontId="1" fillId="0" borderId="33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/>
    </xf>
    <xf numFmtId="10" fontId="1" fillId="0" borderId="33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 horizontal="right"/>
    </xf>
    <xf numFmtId="10" fontId="1" fillId="0" borderId="35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14" fontId="1" fillId="0" borderId="30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Continuous"/>
    </xf>
    <xf numFmtId="3" fontId="1" fillId="0" borderId="30" xfId="0" applyNumberFormat="1" applyFont="1" applyFill="1" applyBorder="1" applyAlignment="1">
      <alignment horizontal="right"/>
    </xf>
    <xf numFmtId="10" fontId="1" fillId="0" borderId="30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 horizontal="right"/>
    </xf>
    <xf numFmtId="10" fontId="1" fillId="0" borderId="38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39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10" fontId="1" fillId="0" borderId="39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1" fillId="0" borderId="4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41" xfId="0" applyFont="1" applyFill="1" applyBorder="1" applyAlignment="1">
      <alignment horizontal="centerContinuous"/>
    </xf>
    <xf numFmtId="0" fontId="1" fillId="0" borderId="42" xfId="0" applyFont="1" applyFill="1" applyBorder="1" applyAlignment="1">
      <alignment horizontal="centerContinuous"/>
    </xf>
    <xf numFmtId="1" fontId="1" fillId="0" borderId="42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10" fontId="1" fillId="0" borderId="33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10" fontId="1" fillId="0" borderId="35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Fill="1" applyBorder="1" applyAlignment="1">
      <alignment horizontal="left"/>
    </xf>
    <xf numFmtId="10" fontId="1" fillId="0" borderId="30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/>
    </xf>
    <xf numFmtId="10" fontId="1" fillId="0" borderId="31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 horizontal="right"/>
    </xf>
    <xf numFmtId="10" fontId="1" fillId="0" borderId="3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8" xfId="0" applyFont="1" applyFill="1" applyBorder="1" applyAlignment="1">
      <alignment horizontal="centerContinuous"/>
    </xf>
    <xf numFmtId="3" fontId="1" fillId="0" borderId="28" xfId="0" applyNumberFormat="1" applyFont="1" applyFill="1" applyBorder="1" applyAlignment="1">
      <alignment horizontal="right"/>
    </xf>
    <xf numFmtId="10" fontId="1" fillId="0" borderId="28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76200</xdr:rowOff>
    </xdr:from>
    <xdr:to>
      <xdr:col>7</xdr:col>
      <xdr:colOff>0</xdr:colOff>
      <xdr:row>27</xdr:row>
      <xdr:rowOff>76200</xdr:rowOff>
    </xdr:to>
    <xdr:sp>
      <xdr:nvSpPr>
        <xdr:cNvPr id="1" name="Line 1"/>
        <xdr:cNvSpPr>
          <a:spLocks/>
        </xdr:cNvSpPr>
      </xdr:nvSpPr>
      <xdr:spPr>
        <a:xfrm>
          <a:off x="3981450" y="4800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28575</xdr:rowOff>
    </xdr:from>
    <xdr:to>
      <xdr:col>13</xdr:col>
      <xdr:colOff>0</xdr:colOff>
      <xdr:row>65</xdr:row>
      <xdr:rowOff>152400</xdr:rowOff>
    </xdr:to>
    <xdr:sp>
      <xdr:nvSpPr>
        <xdr:cNvPr id="2" name="Texte 32"/>
        <xdr:cNvSpPr txBox="1">
          <a:spLocks noChangeArrowheads="1"/>
        </xdr:cNvSpPr>
      </xdr:nvSpPr>
      <xdr:spPr>
        <a:xfrm>
          <a:off x="0" y="10096500"/>
          <a:ext cx="76581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OBSERVATIONS GENERALES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workbookViewId="0" topLeftCell="A28">
      <selection activeCell="A1" sqref="A1:M1"/>
    </sheetView>
  </sheetViews>
  <sheetFormatPr defaultColWidth="11.421875" defaultRowHeight="12.75"/>
  <cols>
    <col min="1" max="2" width="7.7109375" style="3" customWidth="1"/>
    <col min="3" max="3" width="8.7109375" style="3" bestFit="1" customWidth="1"/>
    <col min="4" max="4" width="9.28125" style="3" customWidth="1"/>
    <col min="5" max="5" width="9.140625" style="3" customWidth="1"/>
    <col min="6" max="6" width="7.7109375" style="3" customWidth="1"/>
    <col min="7" max="7" width="9.421875" style="3" customWidth="1"/>
    <col min="8" max="8" width="1.28515625" style="3" customWidth="1"/>
    <col min="9" max="9" width="11.140625" style="3" customWidth="1"/>
    <col min="10" max="10" width="12.28125" style="55" customWidth="1"/>
    <col min="11" max="11" width="9.28125" style="55" bestFit="1" customWidth="1"/>
    <col min="12" max="12" width="11.7109375" style="55" customWidth="1"/>
    <col min="13" max="15" width="9.421875" style="55" customWidth="1"/>
    <col min="16" max="20" width="8.7109375" style="55" customWidth="1"/>
    <col min="21" max="16384" width="11.421875" style="55" customWidth="1"/>
  </cols>
  <sheetData>
    <row r="1" spans="1:13" ht="15.75">
      <c r="A1" s="155" t="s">
        <v>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0.2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5">
      <c r="A3" s="157" t="s">
        <v>73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5">
      <c r="A4" s="152" t="s">
        <v>74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9" ht="12.75">
      <c r="A5" s="101" t="s">
        <v>1</v>
      </c>
      <c r="C5" s="102">
        <f ca="1">TODAY()</f>
        <v>38401</v>
      </c>
      <c r="F5" s="55"/>
      <c r="G5" s="55"/>
      <c r="H5" s="55"/>
      <c r="I5" s="55"/>
    </row>
    <row r="6" spans="1:9" ht="12.75">
      <c r="A6" s="3" t="s">
        <v>61</v>
      </c>
      <c r="B6" s="3" t="s">
        <v>2</v>
      </c>
      <c r="D6" s="3" t="s">
        <v>36</v>
      </c>
      <c r="F6" s="55"/>
      <c r="G6" s="55"/>
      <c r="H6" s="55"/>
      <c r="I6" s="55"/>
    </row>
    <row r="8" spans="1:13" ht="12.75">
      <c r="A8" s="4" t="s">
        <v>3</v>
      </c>
      <c r="B8" s="5"/>
      <c r="C8" s="1"/>
      <c r="D8" s="1"/>
      <c r="E8" s="1"/>
      <c r="F8" s="1"/>
      <c r="G8" s="2"/>
      <c r="I8" s="4" t="s">
        <v>39</v>
      </c>
      <c r="J8" s="1"/>
      <c r="K8" s="1"/>
      <c r="L8" s="1"/>
      <c r="M8" s="2"/>
    </row>
    <row r="9" spans="1:13" ht="12.75">
      <c r="A9" s="6" t="s">
        <v>4</v>
      </c>
      <c r="G9" s="7"/>
      <c r="I9" s="8" t="s">
        <v>89</v>
      </c>
      <c r="J9" s="3"/>
      <c r="K9" s="3"/>
      <c r="L9" s="3"/>
      <c r="M9" s="7"/>
    </row>
    <row r="10" spans="1:14" ht="25.5" customHeight="1">
      <c r="A10" s="158" t="s">
        <v>72</v>
      </c>
      <c r="B10" s="159"/>
      <c r="C10" s="160" t="s">
        <v>63</v>
      </c>
      <c r="D10" s="161"/>
      <c r="E10" s="160" t="s">
        <v>64</v>
      </c>
      <c r="F10" s="161"/>
      <c r="G10" s="112" t="s">
        <v>5</v>
      </c>
      <c r="H10" s="104"/>
      <c r="I10" s="9" t="s">
        <v>90</v>
      </c>
      <c r="J10" s="10"/>
      <c r="K10" s="10"/>
      <c r="L10" s="10"/>
      <c r="M10" s="11"/>
      <c r="N10" s="106"/>
    </row>
    <row r="11" spans="1:13" ht="12.75">
      <c r="A11" s="12" t="s">
        <v>6</v>
      </c>
      <c r="B11" s="13"/>
      <c r="C11" s="14"/>
      <c r="D11" s="15">
        <v>30000</v>
      </c>
      <c r="E11" s="14"/>
      <c r="F11" s="16">
        <v>10000</v>
      </c>
      <c r="G11" s="17">
        <f>SUM(C11:F11)</f>
        <v>40000</v>
      </c>
      <c r="I11" s="18" t="s">
        <v>40</v>
      </c>
      <c r="J11" s="19"/>
      <c r="K11" s="19"/>
      <c r="L11" s="19"/>
      <c r="M11" s="140">
        <f>+F11-3000-0</f>
        <v>7000</v>
      </c>
    </row>
    <row r="12" spans="1:13" ht="12.75">
      <c r="A12" s="20" t="s">
        <v>7</v>
      </c>
      <c r="B12" s="21"/>
      <c r="C12" s="22"/>
      <c r="D12" s="23">
        <v>2000</v>
      </c>
      <c r="E12" s="22"/>
      <c r="F12" s="23">
        <v>1000</v>
      </c>
      <c r="G12" s="24">
        <f>SUM(C12:F12)</f>
        <v>3000</v>
      </c>
      <c r="I12" s="25" t="s">
        <v>41</v>
      </c>
      <c r="J12" s="19"/>
      <c r="K12" s="26"/>
      <c r="L12" s="19"/>
      <c r="M12" s="120">
        <f>F12-300-0</f>
        <v>700</v>
      </c>
    </row>
    <row r="13" spans="1:13" ht="12.75">
      <c r="A13" s="27" t="s">
        <v>8</v>
      </c>
      <c r="B13" s="28"/>
      <c r="C13" s="29"/>
      <c r="D13" s="30">
        <f>D12/D11*100</f>
        <v>6.666666666666667</v>
      </c>
      <c r="E13" s="29"/>
      <c r="F13" s="30">
        <f>F12/F11*100</f>
        <v>10</v>
      </c>
      <c r="G13" s="31">
        <f>G12/G11*100</f>
        <v>7.5</v>
      </c>
      <c r="I13" s="153" t="s">
        <v>18</v>
      </c>
      <c r="J13" s="154"/>
      <c r="K13" s="154"/>
      <c r="L13" s="154"/>
      <c r="M13" s="139">
        <f>M12/M11</f>
        <v>0.1</v>
      </c>
    </row>
    <row r="14" spans="1:13" ht="12.75">
      <c r="A14" s="20" t="s">
        <v>9</v>
      </c>
      <c r="B14" s="33"/>
      <c r="C14" s="22"/>
      <c r="D14" s="23">
        <v>1500</v>
      </c>
      <c r="E14" s="22"/>
      <c r="F14" s="23">
        <v>1200</v>
      </c>
      <c r="G14" s="24">
        <f>SUM(C14:F14)</f>
        <v>2700</v>
      </c>
      <c r="I14" s="37"/>
      <c r="J14" s="38"/>
      <c r="K14" s="38"/>
      <c r="L14" s="38"/>
      <c r="M14" s="40"/>
    </row>
    <row r="15" spans="1:13" ht="12.75">
      <c r="A15" s="20" t="s">
        <v>10</v>
      </c>
      <c r="B15" s="33"/>
      <c r="C15" s="22"/>
      <c r="D15" s="23">
        <f>D12+D14</f>
        <v>3500</v>
      </c>
      <c r="E15" s="22"/>
      <c r="F15" s="23">
        <f>F12+F14</f>
        <v>2200</v>
      </c>
      <c r="G15" s="24">
        <f>SUM(C15:F15)</f>
        <v>5700</v>
      </c>
      <c r="I15" s="35"/>
      <c r="J15" s="35"/>
      <c r="K15" s="35"/>
      <c r="L15" s="3"/>
      <c r="M15" s="98"/>
    </row>
    <row r="16" spans="1:13" ht="12.75">
      <c r="A16" s="41" t="s">
        <v>8</v>
      </c>
      <c r="B16" s="42"/>
      <c r="C16" s="43"/>
      <c r="D16" s="44">
        <f>D15/D11*100</f>
        <v>11.666666666666666</v>
      </c>
      <c r="E16" s="43"/>
      <c r="F16" s="44">
        <f>F15/F11*100</f>
        <v>22</v>
      </c>
      <c r="G16" s="45">
        <f>G15/G11*100</f>
        <v>14.249999999999998</v>
      </c>
      <c r="J16" s="3"/>
      <c r="K16" s="3"/>
      <c r="L16" s="3"/>
      <c r="M16" s="3"/>
    </row>
    <row r="17" spans="1:13" ht="12.75">
      <c r="A17" s="46" t="s">
        <v>11</v>
      </c>
      <c r="B17" s="47"/>
      <c r="C17" s="14"/>
      <c r="D17" s="16">
        <v>35000</v>
      </c>
      <c r="E17" s="14"/>
      <c r="F17" s="16">
        <v>7000</v>
      </c>
      <c r="G17" s="17">
        <f>SUM(C17:F17)</f>
        <v>42000</v>
      </c>
      <c r="J17" s="3"/>
      <c r="K17" s="3"/>
      <c r="L17" s="3"/>
      <c r="M17" s="3"/>
    </row>
    <row r="18" spans="1:13" ht="12.75">
      <c r="A18" s="6" t="s">
        <v>12</v>
      </c>
      <c r="B18" s="48"/>
      <c r="C18" s="22"/>
      <c r="D18" s="23">
        <v>3000</v>
      </c>
      <c r="E18" s="22"/>
      <c r="F18" s="23">
        <v>500</v>
      </c>
      <c r="G18" s="24">
        <f>SUM(C18:F18)</f>
        <v>3500</v>
      </c>
      <c r="I18" s="4" t="s">
        <v>13</v>
      </c>
      <c r="J18" s="1"/>
      <c r="K18" s="1"/>
      <c r="L18" s="1"/>
      <c r="M18" s="2"/>
    </row>
    <row r="19" spans="1:13" ht="12.75">
      <c r="A19" s="41" t="s">
        <v>8</v>
      </c>
      <c r="B19" s="42"/>
      <c r="C19" s="43"/>
      <c r="D19" s="44">
        <f>D18/D17*100</f>
        <v>8.571428571428571</v>
      </c>
      <c r="E19" s="43"/>
      <c r="F19" s="44">
        <f>F18/F17*100</f>
        <v>7.142857142857142</v>
      </c>
      <c r="G19" s="45">
        <f>G18/G17*100</f>
        <v>8.333333333333332</v>
      </c>
      <c r="I19" s="6"/>
      <c r="J19" s="3"/>
      <c r="K19" s="3"/>
      <c r="L19" s="3"/>
      <c r="M19" s="7"/>
    </row>
    <row r="20" spans="1:13" ht="12.75">
      <c r="A20" s="46" t="s">
        <v>14</v>
      </c>
      <c r="B20" s="47"/>
      <c r="C20" s="14"/>
      <c r="D20" s="16">
        <f>IF(D18&gt;D12,D18-D12," ")</f>
        <v>1000</v>
      </c>
      <c r="E20" s="14"/>
      <c r="F20" s="16" t="str">
        <f>IF(F18&gt;F12,F18-F12," ")</f>
        <v> </v>
      </c>
      <c r="G20" s="17">
        <f>IF(G18&gt;G12,G18-G12," ")</f>
        <v>500</v>
      </c>
      <c r="I20" s="18" t="s">
        <v>15</v>
      </c>
      <c r="J20" s="32"/>
      <c r="K20" s="32"/>
      <c r="L20" s="19"/>
      <c r="M20" s="120">
        <v>3000</v>
      </c>
    </row>
    <row r="21" spans="1:13" ht="12.75">
      <c r="A21" s="49" t="s">
        <v>16</v>
      </c>
      <c r="B21" s="50"/>
      <c r="C21" s="51"/>
      <c r="D21" s="52" t="str">
        <f>IF(D12&gt;D18,D18-D12," ")</f>
        <v> </v>
      </c>
      <c r="E21" s="51"/>
      <c r="F21" s="52">
        <f>IF(F12&gt;F18,F18-F12," ")</f>
        <v>-500</v>
      </c>
      <c r="G21" s="53" t="str">
        <f>IF(G12&gt;G18,G18-G12," ")</f>
        <v> </v>
      </c>
      <c r="I21" s="18" t="s">
        <v>17</v>
      </c>
      <c r="J21" s="32"/>
      <c r="K21" s="32"/>
      <c r="L21" s="19"/>
      <c r="M21" s="120">
        <v>10</v>
      </c>
    </row>
    <row r="22" spans="9:13" ht="12.75">
      <c r="I22" s="18" t="s">
        <v>18</v>
      </c>
      <c r="J22" s="54"/>
      <c r="K22" s="54"/>
      <c r="L22" s="19"/>
      <c r="M22" s="139">
        <f>M21/M20</f>
        <v>0.0033333333333333335</v>
      </c>
    </row>
    <row r="23" spans="1:13" ht="12.75">
      <c r="A23" s="4" t="s">
        <v>65</v>
      </c>
      <c r="B23" s="1"/>
      <c r="C23" s="1"/>
      <c r="D23" s="1"/>
      <c r="E23" s="1"/>
      <c r="F23" s="1"/>
      <c r="G23" s="2"/>
      <c r="I23" s="6"/>
      <c r="J23" s="3"/>
      <c r="K23" s="3"/>
      <c r="L23" s="35"/>
      <c r="M23" s="7"/>
    </row>
    <row r="24" spans="1:13" ht="12.75">
      <c r="A24" s="6" t="s">
        <v>42</v>
      </c>
      <c r="G24" s="56">
        <v>3000</v>
      </c>
      <c r="I24" s="57" t="s">
        <v>91</v>
      </c>
      <c r="J24" s="19"/>
      <c r="K24" s="19"/>
      <c r="L24" s="19"/>
      <c r="M24" s="58"/>
    </row>
    <row r="25" spans="1:13" ht="12.75">
      <c r="A25" s="6" t="s">
        <v>43</v>
      </c>
      <c r="G25" s="56"/>
      <c r="I25" s="18" t="s">
        <v>40</v>
      </c>
      <c r="J25" s="54"/>
      <c r="K25" s="54"/>
      <c r="L25" s="19"/>
      <c r="M25" s="120">
        <f>700+100</f>
        <v>800</v>
      </c>
    </row>
    <row r="26" spans="1:13" ht="12.75">
      <c r="A26" s="6" t="s">
        <v>44</v>
      </c>
      <c r="G26" s="56">
        <f>SUM(G24:G25)</f>
        <v>3000</v>
      </c>
      <c r="I26" s="18" t="s">
        <v>41</v>
      </c>
      <c r="J26" s="32"/>
      <c r="K26" s="32"/>
      <c r="L26" s="19"/>
      <c r="M26" s="120">
        <f>0+0</f>
        <v>0</v>
      </c>
    </row>
    <row r="27" spans="1:13" ht="12.75">
      <c r="A27" s="6"/>
      <c r="G27" s="56"/>
      <c r="I27" s="18" t="s">
        <v>18</v>
      </c>
      <c r="J27" s="54"/>
      <c r="K27" s="54"/>
      <c r="L27" s="19"/>
      <c r="M27" s="139">
        <f>M26/M25</f>
        <v>0</v>
      </c>
    </row>
    <row r="28" spans="1:13" ht="12.75">
      <c r="A28" s="117" t="s">
        <v>71</v>
      </c>
      <c r="B28" s="62"/>
      <c r="C28" s="62"/>
      <c r="D28" s="62"/>
      <c r="E28" s="62"/>
      <c r="F28" s="62"/>
      <c r="G28" s="63"/>
      <c r="I28" s="122"/>
      <c r="J28" s="39"/>
      <c r="K28" s="39"/>
      <c r="L28" s="39"/>
      <c r="M28" s="123"/>
    </row>
    <row r="29" spans="1:13" ht="12.75">
      <c r="A29" s="65" t="s">
        <v>47</v>
      </c>
      <c r="B29" s="66" t="s">
        <v>70</v>
      </c>
      <c r="C29" s="66" t="s">
        <v>75</v>
      </c>
      <c r="D29" s="66" t="s">
        <v>48</v>
      </c>
      <c r="E29" s="66" t="s">
        <v>49</v>
      </c>
      <c r="F29" s="66" t="s">
        <v>50</v>
      </c>
      <c r="G29" s="67" t="s">
        <v>51</v>
      </c>
      <c r="I29" s="103"/>
      <c r="J29" s="3"/>
      <c r="K29" s="3"/>
      <c r="L29" s="3"/>
      <c r="M29" s="3"/>
    </row>
    <row r="30" spans="1:13" ht="12.75">
      <c r="A30" s="68"/>
      <c r="B30" s="69"/>
      <c r="C30" s="69"/>
      <c r="D30" s="71"/>
      <c r="E30" s="72"/>
      <c r="F30" s="72"/>
      <c r="G30" s="73"/>
      <c r="I30" s="103"/>
      <c r="J30" s="3"/>
      <c r="K30" s="3"/>
      <c r="L30" s="3"/>
      <c r="M30" s="3"/>
    </row>
    <row r="31" spans="1:13" ht="12.75">
      <c r="A31" s="75"/>
      <c r="B31" s="76"/>
      <c r="C31" s="77"/>
      <c r="D31" s="78"/>
      <c r="E31" s="79"/>
      <c r="F31" s="79"/>
      <c r="G31" s="80"/>
      <c r="I31" s="4" t="s">
        <v>69</v>
      </c>
      <c r="J31" s="1"/>
      <c r="K31" s="1"/>
      <c r="L31" s="1"/>
      <c r="M31" s="2"/>
    </row>
    <row r="32" spans="1:21" ht="12.75">
      <c r="A32" s="118"/>
      <c r="B32" s="111"/>
      <c r="C32" s="111"/>
      <c r="D32" s="114"/>
      <c r="E32" s="115"/>
      <c r="F32" s="113"/>
      <c r="G32" s="119"/>
      <c r="I32" s="61"/>
      <c r="J32" s="3"/>
      <c r="K32" s="3"/>
      <c r="L32" s="3"/>
      <c r="M32" s="7"/>
      <c r="O32" s="3"/>
      <c r="P32" s="3"/>
      <c r="Q32" s="3"/>
      <c r="R32" s="3"/>
      <c r="S32" s="3"/>
      <c r="T32" s="3"/>
      <c r="U32" s="97"/>
    </row>
    <row r="33" spans="1:21" ht="12.75">
      <c r="A33" s="84" t="s">
        <v>5</v>
      </c>
      <c r="B33" s="116">
        <f>SUM(B22:B32)</f>
        <v>0</v>
      </c>
      <c r="C33" s="116">
        <f>SUM(C22:C32)</f>
        <v>0</v>
      </c>
      <c r="D33" s="87"/>
      <c r="E33" s="19" t="s">
        <v>52</v>
      </c>
      <c r="F33" s="91"/>
      <c r="G33" s="120">
        <f>B33+C33</f>
        <v>0</v>
      </c>
      <c r="H33" s="108"/>
      <c r="I33" s="46" t="s">
        <v>53</v>
      </c>
      <c r="J33" s="64"/>
      <c r="K33" s="64"/>
      <c r="L33" s="70">
        <v>500</v>
      </c>
      <c r="M33" s="7"/>
      <c r="O33" s="3"/>
      <c r="P33" s="3"/>
      <c r="Q33" s="3"/>
      <c r="R33" s="3"/>
      <c r="S33" s="3"/>
      <c r="T33" s="3"/>
      <c r="U33" s="3"/>
    </row>
    <row r="34" spans="1:21" ht="12.75">
      <c r="A34" s="20"/>
      <c r="B34" s="105"/>
      <c r="C34" s="105"/>
      <c r="D34" s="107"/>
      <c r="E34" s="10"/>
      <c r="F34" s="10"/>
      <c r="G34" s="121"/>
      <c r="I34" s="6" t="s">
        <v>54</v>
      </c>
      <c r="J34" s="3"/>
      <c r="K34" s="3"/>
      <c r="L34" s="136">
        <v>200</v>
      </c>
      <c r="M34" s="7"/>
      <c r="O34" s="3"/>
      <c r="P34" s="3"/>
      <c r="Q34" s="3"/>
      <c r="R34" s="3"/>
      <c r="S34" s="3"/>
      <c r="T34" s="3"/>
      <c r="U34" s="3"/>
    </row>
    <row r="35" spans="1:13" ht="12.75">
      <c r="A35" s="8" t="s">
        <v>78</v>
      </c>
      <c r="G35" s="56"/>
      <c r="H35" s="10"/>
      <c r="I35" s="20" t="s">
        <v>19</v>
      </c>
      <c r="J35" s="35"/>
      <c r="K35" s="74"/>
      <c r="L35" s="136">
        <v>10</v>
      </c>
      <c r="M35" s="7"/>
    </row>
    <row r="36" spans="1:13" ht="12.75">
      <c r="A36" s="6" t="s">
        <v>45</v>
      </c>
      <c r="G36" s="56">
        <v>2000</v>
      </c>
      <c r="I36" s="20" t="s">
        <v>20</v>
      </c>
      <c r="J36" s="35"/>
      <c r="K36" s="74"/>
      <c r="L36" s="136">
        <v>2</v>
      </c>
      <c r="M36" s="7"/>
    </row>
    <row r="37" spans="1:13" ht="12.75">
      <c r="A37" s="6" t="s">
        <v>62</v>
      </c>
      <c r="G37" s="7">
        <v>0</v>
      </c>
      <c r="I37" s="20" t="s">
        <v>21</v>
      </c>
      <c r="J37" s="35"/>
      <c r="K37" s="74"/>
      <c r="L37" s="136"/>
      <c r="M37" s="7"/>
    </row>
    <row r="38" spans="1:13" ht="12.75">
      <c r="A38" s="122" t="s">
        <v>46</v>
      </c>
      <c r="B38" s="39"/>
      <c r="C38" s="39"/>
      <c r="D38" s="39"/>
      <c r="E38" s="39"/>
      <c r="F38" s="39"/>
      <c r="G38" s="123">
        <v>0</v>
      </c>
      <c r="I38" s="127" t="s">
        <v>55</v>
      </c>
      <c r="J38" s="125"/>
      <c r="K38" s="126"/>
      <c r="L38" s="137"/>
      <c r="M38" s="7"/>
    </row>
    <row r="39" spans="9:13" ht="12.75">
      <c r="I39" s="57" t="s">
        <v>60</v>
      </c>
      <c r="J39" s="81"/>
      <c r="K39" s="81"/>
      <c r="L39" s="138">
        <f>SUM(L33:L38)</f>
        <v>712</v>
      </c>
      <c r="M39" s="7"/>
    </row>
    <row r="40" spans="1:13" ht="12.75">
      <c r="A40" s="4" t="s">
        <v>77</v>
      </c>
      <c r="B40" s="1"/>
      <c r="C40" s="1"/>
      <c r="D40" s="1"/>
      <c r="E40" s="1"/>
      <c r="F40" s="1"/>
      <c r="G40" s="2"/>
      <c r="I40" s="82"/>
      <c r="J40" s="83"/>
      <c r="K40" s="83"/>
      <c r="L40" s="74"/>
      <c r="M40" s="7"/>
    </row>
    <row r="41" spans="1:13" ht="12.75">
      <c r="A41" s="6"/>
      <c r="G41" s="7"/>
      <c r="I41" s="25" t="s">
        <v>56</v>
      </c>
      <c r="J41" s="133" t="s">
        <v>57</v>
      </c>
      <c r="K41" s="116">
        <v>18000</v>
      </c>
      <c r="L41" s="3"/>
      <c r="M41" s="7"/>
    </row>
    <row r="42" spans="1:13" ht="12.75">
      <c r="A42" s="6"/>
      <c r="D42" s="85" t="s">
        <v>37</v>
      </c>
      <c r="E42" s="66" t="s">
        <v>79</v>
      </c>
      <c r="F42" s="66" t="s">
        <v>38</v>
      </c>
      <c r="G42" s="86"/>
      <c r="I42" s="6"/>
      <c r="J42" s="133" t="s">
        <v>58</v>
      </c>
      <c r="K42" s="116">
        <v>1300</v>
      </c>
      <c r="L42" s="3"/>
      <c r="M42" s="7"/>
    </row>
    <row r="43" spans="1:13" ht="12.75">
      <c r="A43" s="18" t="s">
        <v>66</v>
      </c>
      <c r="B43" s="54"/>
      <c r="C43" s="88"/>
      <c r="D43" s="89">
        <v>500</v>
      </c>
      <c r="E43" s="89">
        <v>10</v>
      </c>
      <c r="F43" s="90">
        <f>E43/D43</f>
        <v>0.02</v>
      </c>
      <c r="G43" s="56"/>
      <c r="I43" s="34"/>
      <c r="J43" s="134" t="s">
        <v>22</v>
      </c>
      <c r="K43" s="135">
        <f>K42/K41</f>
        <v>0.07222222222222222</v>
      </c>
      <c r="L43" s="3"/>
      <c r="M43" s="7"/>
    </row>
    <row r="44" spans="1:14" ht="12.75">
      <c r="A44" s="25" t="s">
        <v>67</v>
      </c>
      <c r="B44" s="19"/>
      <c r="C44" s="91"/>
      <c r="D44" s="89">
        <v>1000</v>
      </c>
      <c r="E44" s="89">
        <v>200</v>
      </c>
      <c r="F44" s="90">
        <f>E44/D44</f>
        <v>0.2</v>
      </c>
      <c r="G44" s="36"/>
      <c r="I44" s="6"/>
      <c r="J44" s="133" t="s">
        <v>59</v>
      </c>
      <c r="K44" s="116">
        <f>K41-K42</f>
        <v>16700</v>
      </c>
      <c r="L44" s="92"/>
      <c r="M44" s="7"/>
      <c r="N44" s="96"/>
    </row>
    <row r="45" spans="1:15" ht="12.75">
      <c r="A45" s="25" t="s">
        <v>68</v>
      </c>
      <c r="B45" s="19"/>
      <c r="C45" s="91"/>
      <c r="D45" s="89">
        <v>5000</v>
      </c>
      <c r="E45" s="89">
        <v>100</v>
      </c>
      <c r="F45" s="90">
        <f>E45/D45</f>
        <v>0.02</v>
      </c>
      <c r="G45" s="7"/>
      <c r="I45" s="6"/>
      <c r="J45" s="3"/>
      <c r="K45" s="3"/>
      <c r="L45" s="3"/>
      <c r="M45" s="7"/>
      <c r="N45" s="96"/>
      <c r="O45" s="99"/>
    </row>
    <row r="46" spans="1:15" ht="12.75">
      <c r="A46" s="59" t="s">
        <v>5</v>
      </c>
      <c r="B46" s="60"/>
      <c r="C46" s="124"/>
      <c r="D46" s="93">
        <f>SUM(D43:D45)</f>
        <v>6500</v>
      </c>
      <c r="E46" s="93">
        <f>SUM(E43:E45)</f>
        <v>310</v>
      </c>
      <c r="F46" s="94">
        <f>E46/D46</f>
        <v>0.047692307692307694</v>
      </c>
      <c r="G46" s="95"/>
      <c r="I46" s="128"/>
      <c r="J46" s="72" t="s">
        <v>76</v>
      </c>
      <c r="K46" s="72" t="s">
        <v>58</v>
      </c>
      <c r="L46" s="72" t="s">
        <v>23</v>
      </c>
      <c r="M46" s="73" t="s">
        <v>59</v>
      </c>
      <c r="N46" s="96"/>
      <c r="O46" s="99"/>
    </row>
    <row r="47" spans="4:15" ht="12.75">
      <c r="D47" s="109"/>
      <c r="E47" s="10"/>
      <c r="F47" s="10"/>
      <c r="G47" s="110"/>
      <c r="I47" s="129" t="s">
        <v>24</v>
      </c>
      <c r="J47" s="130">
        <v>0.0776</v>
      </c>
      <c r="K47" s="131">
        <v>1300</v>
      </c>
      <c r="L47" s="130">
        <f>IF(K47&lt;&gt;0,K47/$K$41,"")</f>
        <v>0.07222222222222222</v>
      </c>
      <c r="M47" s="17">
        <f>IF(K47&lt;&gt;0,$K$41-K47,"")</f>
        <v>16700</v>
      </c>
      <c r="N47" s="96"/>
      <c r="O47" s="99"/>
    </row>
    <row r="48" spans="1:15" ht="12.75">
      <c r="A48" s="4" t="s">
        <v>80</v>
      </c>
      <c r="B48" s="1"/>
      <c r="C48" s="1"/>
      <c r="D48" s="1"/>
      <c r="E48" s="1"/>
      <c r="F48" s="1"/>
      <c r="G48" s="2"/>
      <c r="I48" s="75" t="s">
        <v>25</v>
      </c>
      <c r="J48" s="132">
        <v>0.1559</v>
      </c>
      <c r="K48" s="76"/>
      <c r="L48" s="132">
        <f aca="true" t="shared" si="0" ref="L48:L58">IF(K48&lt;&gt;0,K48/$K$41,"")</f>
      </c>
      <c r="M48" s="24">
        <f aca="true" t="shared" si="1" ref="M48:M58">IF(K48&lt;&gt;0,$K$41-K48,"")</f>
      </c>
      <c r="N48" s="96"/>
      <c r="O48" s="99"/>
    </row>
    <row r="49" spans="1:15" ht="12.75">
      <c r="A49" s="6"/>
      <c r="D49" s="109"/>
      <c r="E49" s="10"/>
      <c r="F49" s="10"/>
      <c r="G49" s="86"/>
      <c r="I49" s="75" t="s">
        <v>26</v>
      </c>
      <c r="J49" s="132">
        <v>0.2343</v>
      </c>
      <c r="K49" s="76"/>
      <c r="L49" s="132">
        <f t="shared" si="0"/>
      </c>
      <c r="M49" s="24">
        <f t="shared" si="1"/>
      </c>
      <c r="N49" s="96"/>
      <c r="O49" s="99"/>
    </row>
    <row r="50" spans="1:15" ht="12.75">
      <c r="A50" s="6"/>
      <c r="D50" s="85" t="s">
        <v>37</v>
      </c>
      <c r="E50" s="66" t="s">
        <v>79</v>
      </c>
      <c r="F50" s="66" t="s">
        <v>38</v>
      </c>
      <c r="G50" s="56"/>
      <c r="I50" s="75" t="s">
        <v>27</v>
      </c>
      <c r="J50" s="132">
        <v>0.3147</v>
      </c>
      <c r="K50" s="76"/>
      <c r="L50" s="132">
        <f t="shared" si="0"/>
      </c>
      <c r="M50" s="24">
        <f t="shared" si="1"/>
      </c>
      <c r="N50" s="96"/>
      <c r="O50" s="99"/>
    </row>
    <row r="51" spans="1:15" ht="12.75">
      <c r="A51" s="18" t="s">
        <v>81</v>
      </c>
      <c r="B51" s="54"/>
      <c r="C51" s="88"/>
      <c r="D51" s="89">
        <v>100</v>
      </c>
      <c r="E51" s="89">
        <v>50</v>
      </c>
      <c r="F51" s="90">
        <f>E51/D51</f>
        <v>0.5</v>
      </c>
      <c r="G51" s="36"/>
      <c r="I51" s="75" t="s">
        <v>28</v>
      </c>
      <c r="J51" s="132">
        <v>0.4154</v>
      </c>
      <c r="K51" s="76"/>
      <c r="L51" s="132">
        <f t="shared" si="0"/>
      </c>
      <c r="M51" s="24">
        <f t="shared" si="1"/>
      </c>
      <c r="N51" s="96"/>
      <c r="O51" s="99"/>
    </row>
    <row r="52" spans="1:15" ht="12.75">
      <c r="A52" s="18" t="s">
        <v>82</v>
      </c>
      <c r="B52" s="19"/>
      <c r="C52" s="91"/>
      <c r="D52" s="89">
        <v>100</v>
      </c>
      <c r="E52" s="89">
        <v>0</v>
      </c>
      <c r="F52" s="90">
        <f aca="true" t="shared" si="2" ref="F52:F57">E52/D52</f>
        <v>0</v>
      </c>
      <c r="G52" s="7"/>
      <c r="I52" s="75" t="s">
        <v>29</v>
      </c>
      <c r="J52" s="132">
        <v>0.4965</v>
      </c>
      <c r="K52" s="76"/>
      <c r="L52" s="132">
        <f t="shared" si="0"/>
      </c>
      <c r="M52" s="24">
        <f t="shared" si="1"/>
      </c>
      <c r="N52" s="96"/>
      <c r="O52" s="99"/>
    </row>
    <row r="53" spans="1:15" ht="12.75">
      <c r="A53" s="18" t="s">
        <v>83</v>
      </c>
      <c r="B53" s="54"/>
      <c r="C53" s="88"/>
      <c r="D53" s="89">
        <v>200</v>
      </c>
      <c r="E53" s="89">
        <v>20</v>
      </c>
      <c r="F53" s="90">
        <f t="shared" si="2"/>
        <v>0.1</v>
      </c>
      <c r="G53" s="56"/>
      <c r="I53" s="75" t="s">
        <v>30</v>
      </c>
      <c r="J53" s="132">
        <v>0.5829</v>
      </c>
      <c r="K53" s="76"/>
      <c r="L53" s="132">
        <f t="shared" si="0"/>
      </c>
      <c r="M53" s="24">
        <f t="shared" si="1"/>
      </c>
      <c r="N53" s="96"/>
      <c r="O53" s="100"/>
    </row>
    <row r="54" spans="1:14" ht="12.75">
      <c r="A54" s="18" t="s">
        <v>84</v>
      </c>
      <c r="B54" s="54"/>
      <c r="C54" s="88"/>
      <c r="D54" s="89">
        <v>800</v>
      </c>
      <c r="E54" s="89">
        <v>0</v>
      </c>
      <c r="F54" s="90">
        <f t="shared" si="2"/>
        <v>0</v>
      </c>
      <c r="G54" s="56"/>
      <c r="I54" s="75" t="s">
        <v>31</v>
      </c>
      <c r="J54" s="132">
        <v>0.667</v>
      </c>
      <c r="K54" s="76"/>
      <c r="L54" s="132">
        <f t="shared" si="0"/>
      </c>
      <c r="M54" s="24">
        <f t="shared" si="1"/>
      </c>
      <c r="N54" s="96"/>
    </row>
    <row r="55" spans="1:14" ht="12.75">
      <c r="A55" s="18" t="s">
        <v>85</v>
      </c>
      <c r="B55" s="19"/>
      <c r="C55" s="91"/>
      <c r="D55" s="89">
        <v>600</v>
      </c>
      <c r="E55" s="89">
        <v>0</v>
      </c>
      <c r="F55" s="90">
        <f t="shared" si="2"/>
        <v>0</v>
      </c>
      <c r="G55" s="36"/>
      <c r="I55" s="75" t="s">
        <v>32</v>
      </c>
      <c r="J55" s="132">
        <v>0.743</v>
      </c>
      <c r="K55" s="76"/>
      <c r="L55" s="132">
        <f t="shared" si="0"/>
      </c>
      <c r="M55" s="24">
        <f t="shared" si="1"/>
      </c>
      <c r="N55" s="96"/>
    </row>
    <row r="56" spans="1:13" ht="12.75">
      <c r="A56" s="18" t="s">
        <v>86</v>
      </c>
      <c r="B56" s="19"/>
      <c r="C56" s="91"/>
      <c r="D56" s="89">
        <v>100</v>
      </c>
      <c r="E56" s="89">
        <v>0</v>
      </c>
      <c r="F56" s="90">
        <f t="shared" si="2"/>
        <v>0</v>
      </c>
      <c r="G56" s="7"/>
      <c r="I56" s="75" t="s">
        <v>33</v>
      </c>
      <c r="J56" s="132">
        <v>0.8411</v>
      </c>
      <c r="K56" s="76"/>
      <c r="L56" s="132">
        <f t="shared" si="0"/>
      </c>
      <c r="M56" s="24">
        <f t="shared" si="1"/>
      </c>
    </row>
    <row r="57" spans="1:13" ht="12.75">
      <c r="A57" s="18" t="s">
        <v>87</v>
      </c>
      <c r="B57" s="54"/>
      <c r="C57" s="88"/>
      <c r="D57" s="89">
        <v>300</v>
      </c>
      <c r="E57" s="89">
        <v>0</v>
      </c>
      <c r="F57" s="90">
        <f t="shared" si="2"/>
        <v>0</v>
      </c>
      <c r="G57" s="56"/>
      <c r="I57" s="75" t="s">
        <v>34</v>
      </c>
      <c r="J57" s="132">
        <v>0.9205</v>
      </c>
      <c r="K57" s="76"/>
      <c r="L57" s="132">
        <f t="shared" si="0"/>
      </c>
      <c r="M57" s="24">
        <f t="shared" si="1"/>
      </c>
    </row>
    <row r="58" spans="1:13" ht="12.75">
      <c r="A58" s="12"/>
      <c r="B58" s="149"/>
      <c r="C58" s="149"/>
      <c r="D58" s="150"/>
      <c r="E58" s="150"/>
      <c r="F58" s="151"/>
      <c r="G58" s="56"/>
      <c r="I58" s="118" t="s">
        <v>35</v>
      </c>
      <c r="J58" s="141">
        <v>1</v>
      </c>
      <c r="K58" s="111"/>
      <c r="L58" s="141">
        <f t="shared" si="0"/>
      </c>
      <c r="M58" s="142">
        <f t="shared" si="1"/>
      </c>
    </row>
    <row r="59" spans="1:13" ht="12.75">
      <c r="A59" s="147"/>
      <c r="B59" s="148"/>
      <c r="C59" s="148"/>
      <c r="D59" s="148"/>
      <c r="E59" s="148"/>
      <c r="F59" s="148"/>
      <c r="G59" s="146"/>
      <c r="I59" s="145"/>
      <c r="J59" s="143"/>
      <c r="K59" s="143"/>
      <c r="L59" s="143"/>
      <c r="M59" s="144"/>
    </row>
  </sheetData>
  <mergeCells count="8">
    <mergeCell ref="A4:M4"/>
    <mergeCell ref="I13:L13"/>
    <mergeCell ref="A1:M1"/>
    <mergeCell ref="A2:M2"/>
    <mergeCell ref="A3:M3"/>
    <mergeCell ref="A10:B10"/>
    <mergeCell ref="C10:D10"/>
    <mergeCell ref="E10:F10"/>
  </mergeCells>
  <printOptions horizontalCentered="1" verticalCentered="1"/>
  <pageMargins left="0.5118110236220472" right="0" top="0" bottom="0" header="0" footer="0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</cp:lastModifiedBy>
  <cp:lastPrinted>2005-02-17T19:58:44Z</cp:lastPrinted>
  <dcterms:created xsi:type="dcterms:W3CDTF">2002-05-17T09:40:24Z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